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ukiKobayashi\Dropbox\"/>
    </mc:Choice>
  </mc:AlternateContent>
  <bookViews>
    <workbookView xWindow="360" yWindow="105" windowWidth="28035" windowHeight="12540"/>
  </bookViews>
  <sheets>
    <sheet name="譲渡取得費計算" sheetId="1" r:id="rId1"/>
  </sheets>
  <calcPr calcId="152511"/>
</workbook>
</file>

<file path=xl/calcChain.xml><?xml version="1.0" encoding="utf-8"?>
<calcChain xmlns="http://schemas.openxmlformats.org/spreadsheetml/2006/main">
  <c r="H18" i="1" l="1"/>
  <c r="H20" i="1" l="1"/>
  <c r="H19" i="1"/>
  <c r="H15" i="1" l="1"/>
  <c r="H17" i="1"/>
  <c r="A43" i="1"/>
  <c r="A42" i="1"/>
  <c r="G39" i="1"/>
  <c r="G26" i="1"/>
  <c r="G28" i="1" s="1"/>
  <c r="G29" i="1" s="1"/>
  <c r="H7" i="1"/>
  <c r="G31" i="1" s="1"/>
  <c r="H6" i="1"/>
  <c r="H14" i="1" l="1"/>
  <c r="G32" i="1"/>
  <c r="G33" i="1" s="1"/>
  <c r="G40" i="1" l="1"/>
  <c r="G41" i="1" s="1"/>
  <c r="G44" i="1" s="1"/>
  <c r="G15" i="1" s="1"/>
  <c r="G14" i="1" s="1"/>
  <c r="G18" i="1" s="1"/>
  <c r="G16" i="1"/>
  <c r="G20" i="1" l="1"/>
  <c r="G19" i="1"/>
</calcChain>
</file>

<file path=xl/sharedStrings.xml><?xml version="1.0" encoding="utf-8"?>
<sst xmlns="http://schemas.openxmlformats.org/spreadsheetml/2006/main" count="84" uniqueCount="81">
  <si>
    <t>区分</t>
    <rPh sb="0" eb="2">
      <t>クブン</t>
    </rPh>
    <phoneticPr fontId="18"/>
  </si>
  <si>
    <t>（③＋④＋⑤）</t>
    <phoneticPr fontId="18"/>
  </si>
  <si>
    <t>宅地の取得費　</t>
    <phoneticPr fontId="18"/>
  </si>
  <si>
    <t>①</t>
    <phoneticPr fontId="18"/>
  </si>
  <si>
    <t>②</t>
    <phoneticPr fontId="18"/>
  </si>
  <si>
    <t>譲渡資産の取得費</t>
    <phoneticPr fontId="18"/>
  </si>
  <si>
    <t>③</t>
    <phoneticPr fontId="18"/>
  </si>
  <si>
    <t>④</t>
    <phoneticPr fontId="18"/>
  </si>
  <si>
    <t>分離の課税長期譲渡所得</t>
    <phoneticPr fontId="18"/>
  </si>
  <si>
    <t>区分</t>
    <phoneticPr fontId="18"/>
  </si>
  <si>
    <t>①</t>
    <phoneticPr fontId="18"/>
  </si>
  <si>
    <t>②</t>
    <phoneticPr fontId="18"/>
  </si>
  <si>
    <t>③</t>
    <phoneticPr fontId="18"/>
  </si>
  <si>
    <t>建築物工事補正率</t>
    <phoneticPr fontId="18"/>
  </si>
  <si>
    <t>④</t>
    <phoneticPr fontId="18"/>
  </si>
  <si>
    <t>⑤</t>
    <phoneticPr fontId="18"/>
  </si>
  <si>
    <t>（④－④×０．１）</t>
    <phoneticPr fontId="18"/>
  </si>
  <si>
    <t>建物の建築時価</t>
    <phoneticPr fontId="18"/>
  </si>
  <si>
    <t>（①×②×③）</t>
  </si>
  <si>
    <t>残存価額</t>
    <phoneticPr fontId="18"/>
  </si>
  <si>
    <t>⑥</t>
    <phoneticPr fontId="18"/>
  </si>
  <si>
    <t>償却率</t>
    <phoneticPr fontId="18"/>
  </si>
  <si>
    <t>経過年数</t>
    <phoneticPr fontId="18"/>
  </si>
  <si>
    <t>⑦</t>
    <phoneticPr fontId="18"/>
  </si>
  <si>
    <t>（⑤×⑥×⑦）</t>
    <phoneticPr fontId="18"/>
  </si>
  <si>
    <t>償却費</t>
    <phoneticPr fontId="18"/>
  </si>
  <si>
    <t>⑧</t>
    <phoneticPr fontId="18"/>
  </si>
  <si>
    <t>償却費相当額の計算</t>
    <rPh sb="0" eb="2">
      <t>ショウキャク</t>
    </rPh>
    <rPh sb="2" eb="3">
      <t>ヒ</t>
    </rPh>
    <rPh sb="3" eb="5">
      <t>ソウトウ</t>
    </rPh>
    <rPh sb="5" eb="6">
      <t>ガク</t>
    </rPh>
    <rPh sb="7" eb="9">
      <t>ケイサン</t>
    </rPh>
    <phoneticPr fontId="18"/>
  </si>
  <si>
    <t>⑨</t>
    <phoneticPr fontId="18"/>
  </si>
  <si>
    <t>（④－⑧）</t>
    <phoneticPr fontId="18"/>
  </si>
  <si>
    <t>取得価額</t>
    <phoneticPr fontId="18"/>
  </si>
  <si>
    <t>区分</t>
    <phoneticPr fontId="18"/>
  </si>
  <si>
    <t>①</t>
    <phoneticPr fontId="18"/>
  </si>
  <si>
    <t>譲渡価額（土地と建物の合計額）</t>
    <rPh sb="5" eb="7">
      <t>トチ</t>
    </rPh>
    <rPh sb="8" eb="10">
      <t>タテモノ</t>
    </rPh>
    <rPh sb="11" eb="13">
      <t>ゴウケイ</t>
    </rPh>
    <rPh sb="13" eb="14">
      <t>ガク</t>
    </rPh>
    <phoneticPr fontId="18"/>
  </si>
  <si>
    <t>建物の取得費</t>
    <phoneticPr fontId="18"/>
  </si>
  <si>
    <t>②</t>
    <phoneticPr fontId="18"/>
  </si>
  <si>
    <t>③</t>
    <phoneticPr fontId="18"/>
  </si>
  <si>
    <t>①－②</t>
    <phoneticPr fontId="18"/>
  </si>
  <si>
    <t>宅地の譲渡時における時価相当額</t>
    <rPh sb="14" eb="15">
      <t>ガク</t>
    </rPh>
    <phoneticPr fontId="18"/>
  </si>
  <si>
    <t>④</t>
    <phoneticPr fontId="18"/>
  </si>
  <si>
    <t>（住宅地）　</t>
    <phoneticPr fontId="18"/>
  </si>
  <si>
    <t>⑤</t>
    <phoneticPr fontId="18"/>
  </si>
  <si>
    <t>⑦</t>
    <phoneticPr fontId="18"/>
  </si>
  <si>
    <t>（③×⑤／④）</t>
    <phoneticPr fontId="18"/>
  </si>
  <si>
    <t>譲渡に要した費用</t>
    <phoneticPr fontId="18"/>
  </si>
  <si>
    <t>（①－②）</t>
    <phoneticPr fontId="18"/>
  </si>
  <si>
    <t>物件（土地と建物）の譲渡価額</t>
    <rPh sb="3" eb="5">
      <t>トチ</t>
    </rPh>
    <rPh sb="6" eb="8">
      <t>タテモノ</t>
    </rPh>
    <phoneticPr fontId="18"/>
  </si>
  <si>
    <t>１平方米当たりの建築物単価</t>
    <phoneticPr fontId="18"/>
  </si>
  <si>
    <t>建物の床面積</t>
    <phoneticPr fontId="18"/>
  </si>
  <si>
    <t>分離の譲渡所得金額の計算明細</t>
    <rPh sb="10" eb="12">
      <t>ケイサン</t>
    </rPh>
    <phoneticPr fontId="18"/>
  </si>
  <si>
    <t>取得費の内訳</t>
    <rPh sb="0" eb="2">
      <t>シュトク</t>
    </rPh>
    <rPh sb="2" eb="3">
      <t>ヒ</t>
    </rPh>
    <rPh sb="4" eb="6">
      <t>ウチワケ</t>
    </rPh>
    <phoneticPr fontId="18"/>
  </si>
  <si>
    <t>（注）</t>
    <phoneticPr fontId="18"/>
  </si>
  <si>
    <t>上表の④欄は、減価償却費相当額を控除した金額である。</t>
    <phoneticPr fontId="18"/>
  </si>
  <si>
    <t>上記⑥欄の償却率は、所得税法施行令第８５条（非事業用資産の減価の計算）</t>
    <phoneticPr fontId="18"/>
  </si>
  <si>
    <t>第１項の規定により計算した数値である。</t>
    <phoneticPr fontId="18"/>
  </si>
  <si>
    <t>２、計算まとめ</t>
    <rPh sb="2" eb="4">
      <t>ケイサン</t>
    </rPh>
    <phoneticPr fontId="18"/>
  </si>
  <si>
    <t>３、建物の取得費の計算明細</t>
    <phoneticPr fontId="18"/>
  </si>
  <si>
    <t>４、宅地の取得費の計算明細</t>
    <phoneticPr fontId="18"/>
  </si>
  <si>
    <t>１、譲渡物件概要</t>
    <rPh sb="2" eb="4">
      <t>ジョウト</t>
    </rPh>
    <rPh sb="4" eb="6">
      <t>ブッケン</t>
    </rPh>
    <rPh sb="6" eb="8">
      <t>ガイヨウ</t>
    </rPh>
    <phoneticPr fontId="18"/>
  </si>
  <si>
    <t>建物</t>
    <rPh sb="0" eb="2">
      <t>タテモノ</t>
    </rPh>
    <phoneticPr fontId="18"/>
  </si>
  <si>
    <t>所在</t>
    <rPh sb="0" eb="2">
      <t>ショザイ</t>
    </rPh>
    <phoneticPr fontId="18"/>
  </si>
  <si>
    <t>地目</t>
    <rPh sb="0" eb="2">
      <t>チモク</t>
    </rPh>
    <phoneticPr fontId="18"/>
  </si>
  <si>
    <t>面積</t>
    <rPh sb="0" eb="2">
      <t>メンセキ</t>
    </rPh>
    <phoneticPr fontId="18"/>
  </si>
  <si>
    <t>取得年月日</t>
    <rPh sb="0" eb="2">
      <t>シュトク</t>
    </rPh>
    <rPh sb="2" eb="5">
      <t>ネンガッピ</t>
    </rPh>
    <phoneticPr fontId="18"/>
  </si>
  <si>
    <t>譲渡年月日</t>
    <rPh sb="0" eb="2">
      <t>ジョウト</t>
    </rPh>
    <rPh sb="2" eb="5">
      <t>ネンガッピ</t>
    </rPh>
    <phoneticPr fontId="18"/>
  </si>
  <si>
    <t>宅地</t>
    <rPh sb="0" eb="2">
      <t>タクチ</t>
    </rPh>
    <phoneticPr fontId="18"/>
  </si>
  <si>
    <t>土地</t>
    <rPh sb="0" eb="2">
      <t>トチ</t>
    </rPh>
    <phoneticPr fontId="18"/>
  </si>
  <si>
    <t>構造</t>
    <rPh sb="0" eb="2">
      <t>コウゾウ</t>
    </rPh>
    <phoneticPr fontId="18"/>
  </si>
  <si>
    <t>経過年数</t>
    <rPh sb="0" eb="2">
      <t>ケイカ</t>
    </rPh>
    <rPh sb="2" eb="4">
      <t>ネンスウ</t>
    </rPh>
    <phoneticPr fontId="18"/>
  </si>
  <si>
    <t>⑥</t>
    <phoneticPr fontId="18"/>
  </si>
  <si>
    <t>概算取得費
（譲渡価額×５％）
による計算</t>
    <rPh sb="0" eb="2">
      <t>ガイサン</t>
    </rPh>
    <rPh sb="2" eb="4">
      <t>シュトク</t>
    </rPh>
    <rPh sb="4" eb="5">
      <t>ヒ</t>
    </rPh>
    <rPh sb="7" eb="9">
      <t>ジョウト</t>
    </rPh>
    <rPh sb="9" eb="11">
      <t>カガク</t>
    </rPh>
    <phoneticPr fontId="18"/>
  </si>
  <si>
    <t>市街地価格指数
による計算</t>
    <rPh sb="0" eb="3">
      <t>シガイチ</t>
    </rPh>
    <rPh sb="3" eb="5">
      <t>カカク</t>
    </rPh>
    <rPh sb="5" eb="7">
      <t>シスウ</t>
    </rPh>
    <rPh sb="11" eb="13">
      <t>ケイサン</t>
    </rPh>
    <phoneticPr fontId="18"/>
  </si>
  <si>
    <t>建物の取得費</t>
    <phoneticPr fontId="18"/>
  </si>
  <si>
    <t>所得税額</t>
    <rPh sb="0" eb="3">
      <t>ショトクゼイ</t>
    </rPh>
    <rPh sb="3" eb="4">
      <t>ガク</t>
    </rPh>
    <phoneticPr fontId="18"/>
  </si>
  <si>
    <t>住民税額</t>
    <rPh sb="0" eb="3">
      <t>ジュウミンゼイ</t>
    </rPh>
    <rPh sb="3" eb="4">
      <t>ガク</t>
    </rPh>
    <phoneticPr fontId="18"/>
  </si>
  <si>
    <t>⑥×１５％</t>
    <phoneticPr fontId="18"/>
  </si>
  <si>
    <t>⑥×５％</t>
    <phoneticPr fontId="18"/>
  </si>
  <si>
    <t>宅地の取得価額</t>
    <phoneticPr fontId="18"/>
  </si>
  <si>
    <t>兵庫県神戸市東灘区御影○－○－○</t>
    <rPh sb="0" eb="3">
      <t>ヒョウゴケン</t>
    </rPh>
    <rPh sb="3" eb="6">
      <t>コウベシ</t>
    </rPh>
    <rPh sb="6" eb="9">
      <t>ヒガシナダク</t>
    </rPh>
    <rPh sb="9" eb="11">
      <t>ミカゲ</t>
    </rPh>
    <phoneticPr fontId="18"/>
  </si>
  <si>
    <t>鉄骨鉄筋コンクリート造</t>
    <rPh sb="0" eb="2">
      <t>テッコツ</t>
    </rPh>
    <rPh sb="2" eb="4">
      <t>テッキン</t>
    </rPh>
    <rPh sb="10" eb="11">
      <t>ヅク</t>
    </rPh>
    <phoneticPr fontId="18"/>
  </si>
  <si>
    <t>鉄骨鉄筋コンクリート造／昭和50年</t>
    <rPh sb="0" eb="4">
      <t>テッコツテッキン</t>
    </rPh>
    <rPh sb="10" eb="11">
      <t>ヅクリ</t>
    </rPh>
    <rPh sb="12" eb="14">
      <t>ショウワ</t>
    </rPh>
    <rPh sb="16" eb="17">
      <t>ネン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</si>
</sst>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&quot;年&quot;m&quot;月&quot;d&quot;日&quot;;@"/>
    <numFmt numFmtId="177" formatCode="#,##0.00&quot;㎡&quot;"/>
    <numFmt numFmtId="178" formatCode="#,##0&quot;年&quot;"/>
    <numFmt numFmtId="179" formatCode="#,##0.0;[Red]\-#,##0.0"/>
    <numFmt numFmtId="180" formatCode="#,##0.000;[Red]\-#,##0.0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>
      <alignment vertical="center"/>
    </xf>
    <xf numFmtId="0" fontId="19" fillId="0" borderId="0" xfId="0" applyFont="1">
      <alignment vertical="center"/>
    </xf>
    <xf numFmtId="38" fontId="0" fillId="0" borderId="10" xfId="1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right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9" fontId="0" fillId="0" borderId="10" xfId="1" applyNumberFormat="1" applyFont="1" applyBorder="1">
      <alignment vertical="center"/>
    </xf>
    <xf numFmtId="40" fontId="0" fillId="0" borderId="10" xfId="1" applyNumberFormat="1" applyFont="1" applyBorder="1">
      <alignment vertical="center"/>
    </xf>
    <xf numFmtId="180" fontId="0" fillId="0" borderId="10" xfId="1" applyNumberFormat="1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0" fontId="20" fillId="0" borderId="0" xfId="0" applyFo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38" fontId="0" fillId="0" borderId="10" xfId="1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workbookViewId="0">
      <selection sqref="A1:I44"/>
    </sheetView>
  </sheetViews>
  <sheetFormatPr defaultRowHeight="13.5" x14ac:dyDescent="0.15"/>
  <cols>
    <col min="1" max="3" width="8.875" customWidth="1"/>
    <col min="4" max="4" width="15.25" customWidth="1"/>
    <col min="5" max="5" width="15.625" style="1" bestFit="1" customWidth="1"/>
    <col min="6" max="6" width="3.375" style="1" bestFit="1" customWidth="1"/>
    <col min="7" max="7" width="18.125" customWidth="1"/>
    <col min="8" max="9" width="9.125" customWidth="1"/>
  </cols>
  <sheetData>
    <row r="1" spans="1:9" ht="17.25" x14ac:dyDescent="0.15">
      <c r="A1" s="18" t="s">
        <v>49</v>
      </c>
    </row>
    <row r="3" spans="1:9" x14ac:dyDescent="0.15">
      <c r="A3" s="5" t="s">
        <v>58</v>
      </c>
    </row>
    <row r="4" spans="1:9" x14ac:dyDescent="0.15">
      <c r="A4" s="3" t="s">
        <v>60</v>
      </c>
      <c r="B4" s="22" t="s">
        <v>78</v>
      </c>
      <c r="C4" s="23"/>
      <c r="D4" s="23"/>
      <c r="E4" s="23"/>
      <c r="F4" s="23"/>
      <c r="G4" s="23"/>
      <c r="H4" s="24"/>
    </row>
    <row r="5" spans="1:9" x14ac:dyDescent="0.15">
      <c r="A5" s="3"/>
      <c r="B5" s="3" t="s">
        <v>61</v>
      </c>
      <c r="C5" s="3" t="s">
        <v>62</v>
      </c>
      <c r="D5" s="3" t="s">
        <v>63</v>
      </c>
      <c r="E5" s="3" t="s">
        <v>64</v>
      </c>
      <c r="F5" s="36" t="s">
        <v>67</v>
      </c>
      <c r="G5" s="36"/>
      <c r="H5" s="3" t="s">
        <v>68</v>
      </c>
    </row>
    <row r="6" spans="1:9" x14ac:dyDescent="0.15">
      <c r="A6" s="3" t="s">
        <v>66</v>
      </c>
      <c r="B6" s="2" t="s">
        <v>65</v>
      </c>
      <c r="C6" s="9">
        <v>300</v>
      </c>
      <c r="D6" s="10">
        <v>27560</v>
      </c>
      <c r="E6" s="10">
        <v>41562</v>
      </c>
      <c r="F6" s="37"/>
      <c r="G6" s="37"/>
      <c r="H6" s="11">
        <f>ROUND(YEARFRAC(D6,E6,1),0)</f>
        <v>38</v>
      </c>
    </row>
    <row r="7" spans="1:9" x14ac:dyDescent="0.15">
      <c r="A7" s="3" t="s">
        <v>59</v>
      </c>
      <c r="B7" s="2"/>
      <c r="C7" s="9">
        <v>400</v>
      </c>
      <c r="D7" s="10">
        <v>27560</v>
      </c>
      <c r="E7" s="10">
        <v>41562</v>
      </c>
      <c r="F7" s="37" t="s">
        <v>79</v>
      </c>
      <c r="G7" s="37"/>
      <c r="H7" s="11">
        <f>ROUND(YEARFRAC(D7,E7,1),0)</f>
        <v>38</v>
      </c>
    </row>
    <row r="11" spans="1:9" x14ac:dyDescent="0.15">
      <c r="A11" s="5" t="s">
        <v>55</v>
      </c>
      <c r="B11" s="5"/>
      <c r="C11" s="5"/>
    </row>
    <row r="12" spans="1:9" ht="43.5" customHeight="1" x14ac:dyDescent="0.15">
      <c r="A12" s="41" t="s">
        <v>0</v>
      </c>
      <c r="B12" s="42"/>
      <c r="C12" s="42"/>
      <c r="D12" s="26"/>
      <c r="E12" s="19"/>
      <c r="F12" s="19"/>
      <c r="G12" s="20" t="s">
        <v>71</v>
      </c>
      <c r="H12" s="25" t="s">
        <v>70</v>
      </c>
      <c r="I12" s="26"/>
    </row>
    <row r="13" spans="1:9" ht="20.25" customHeight="1" x14ac:dyDescent="0.15">
      <c r="A13" s="22" t="s">
        <v>46</v>
      </c>
      <c r="B13" s="23"/>
      <c r="C13" s="23"/>
      <c r="D13" s="24"/>
      <c r="E13" s="2"/>
      <c r="F13" s="2" t="s">
        <v>3</v>
      </c>
      <c r="G13" s="6">
        <v>65000000</v>
      </c>
      <c r="H13" s="27">
        <v>65000000</v>
      </c>
      <c r="I13" s="27"/>
    </row>
    <row r="14" spans="1:9" ht="20.25" customHeight="1" x14ac:dyDescent="0.15">
      <c r="A14" s="22" t="s">
        <v>5</v>
      </c>
      <c r="B14" s="23"/>
      <c r="C14" s="23"/>
      <c r="D14" s="24"/>
      <c r="E14" s="2" t="s">
        <v>1</v>
      </c>
      <c r="F14" s="2" t="s">
        <v>4</v>
      </c>
      <c r="G14" s="6">
        <f>SUM(G15:G17)</f>
        <v>31779749</v>
      </c>
      <c r="H14" s="27">
        <f>SUM(H15:H17)</f>
        <v>5750000</v>
      </c>
      <c r="I14" s="27"/>
    </row>
    <row r="15" spans="1:9" ht="20.25" customHeight="1" x14ac:dyDescent="0.15">
      <c r="A15" s="44" t="s">
        <v>50</v>
      </c>
      <c r="B15" s="28" t="s">
        <v>2</v>
      </c>
      <c r="C15" s="28"/>
      <c r="D15" s="28"/>
      <c r="E15" s="2"/>
      <c r="F15" s="2" t="s">
        <v>6</v>
      </c>
      <c r="G15" s="6">
        <f>G44</f>
        <v>4734949</v>
      </c>
      <c r="H15" s="32">
        <f>ROUNDDOWN(H13*0.05,0)</f>
        <v>3250000</v>
      </c>
      <c r="I15" s="33"/>
    </row>
    <row r="16" spans="1:9" ht="20.25" customHeight="1" x14ac:dyDescent="0.15">
      <c r="A16" s="45"/>
      <c r="B16" s="28" t="s">
        <v>72</v>
      </c>
      <c r="C16" s="28"/>
      <c r="D16" s="28"/>
      <c r="E16" s="2"/>
      <c r="F16" s="2" t="s">
        <v>7</v>
      </c>
      <c r="G16" s="6">
        <f>G33</f>
        <v>24544800</v>
      </c>
      <c r="H16" s="34"/>
      <c r="I16" s="35"/>
    </row>
    <row r="17" spans="1:9" ht="20.25" customHeight="1" x14ac:dyDescent="0.15">
      <c r="A17" s="46"/>
      <c r="B17" s="28" t="s">
        <v>44</v>
      </c>
      <c r="C17" s="28"/>
      <c r="D17" s="28"/>
      <c r="E17" s="2"/>
      <c r="F17" s="2" t="s">
        <v>41</v>
      </c>
      <c r="G17" s="6">
        <v>2500000</v>
      </c>
      <c r="H17" s="27">
        <f>G17</f>
        <v>2500000</v>
      </c>
      <c r="I17" s="27"/>
    </row>
    <row r="18" spans="1:9" ht="20.25" customHeight="1" x14ac:dyDescent="0.15">
      <c r="A18" s="38" t="s">
        <v>8</v>
      </c>
      <c r="B18" s="39"/>
      <c r="C18" s="39"/>
      <c r="D18" s="40"/>
      <c r="E18" s="2" t="s">
        <v>45</v>
      </c>
      <c r="F18" s="2" t="s">
        <v>69</v>
      </c>
      <c r="G18" s="6">
        <f>G13-G14</f>
        <v>33220251</v>
      </c>
      <c r="H18" s="27">
        <f>H13-H14</f>
        <v>59250000</v>
      </c>
      <c r="I18" s="27"/>
    </row>
    <row r="19" spans="1:9" ht="20.25" customHeight="1" x14ac:dyDescent="0.15">
      <c r="A19" s="29" t="s">
        <v>73</v>
      </c>
      <c r="B19" s="29"/>
      <c r="C19" s="29"/>
      <c r="D19" s="29"/>
      <c r="E19" s="2" t="s">
        <v>75</v>
      </c>
      <c r="F19" s="2"/>
      <c r="G19" s="6">
        <f>ROUNDDOWN(ROUNDDOWN(G18,-3)*0.15,-2)</f>
        <v>4983000</v>
      </c>
      <c r="H19" s="30">
        <f t="shared" ref="H19" si="0">ROUNDDOWN(ROUNDDOWN(H18,-3)*0.15,-2)</f>
        <v>8887500</v>
      </c>
      <c r="I19" s="31"/>
    </row>
    <row r="20" spans="1:9" ht="20.25" customHeight="1" x14ac:dyDescent="0.15">
      <c r="A20" s="29" t="s">
        <v>74</v>
      </c>
      <c r="B20" s="29"/>
      <c r="C20" s="29"/>
      <c r="D20" s="29"/>
      <c r="E20" s="21" t="s">
        <v>76</v>
      </c>
      <c r="F20" s="21"/>
      <c r="G20" s="6">
        <f>ROUNDDOWN(ROUNDDOWN(G18,-3)*0.05,-2)</f>
        <v>1661000</v>
      </c>
      <c r="H20" s="30">
        <f t="shared" ref="H20" si="1">ROUNDDOWN(ROUNDDOWN(H18,-3)*0.05,-2)</f>
        <v>2962500</v>
      </c>
      <c r="I20" s="31"/>
    </row>
    <row r="21" spans="1:9" x14ac:dyDescent="0.15">
      <c r="A21" s="16" t="s">
        <v>51</v>
      </c>
      <c r="B21" s="17" t="s">
        <v>52</v>
      </c>
      <c r="C21" s="16"/>
    </row>
    <row r="23" spans="1:9" x14ac:dyDescent="0.15">
      <c r="A23" s="5" t="s">
        <v>56</v>
      </c>
      <c r="B23" s="5"/>
      <c r="C23" s="5"/>
    </row>
    <row r="24" spans="1:9" ht="20.25" customHeight="1" x14ac:dyDescent="0.15">
      <c r="A24" s="41" t="s">
        <v>9</v>
      </c>
      <c r="B24" s="42"/>
      <c r="C24" s="42"/>
      <c r="D24" s="26"/>
      <c r="E24" s="3"/>
      <c r="F24" s="3"/>
      <c r="G24" s="4"/>
    </row>
    <row r="25" spans="1:9" ht="20.25" customHeight="1" x14ac:dyDescent="0.15">
      <c r="A25" s="22" t="s">
        <v>47</v>
      </c>
      <c r="B25" s="23"/>
      <c r="C25" s="23"/>
      <c r="D25" s="24"/>
      <c r="E25" s="12" t="s">
        <v>80</v>
      </c>
      <c r="F25" s="2" t="s">
        <v>10</v>
      </c>
      <c r="G25" s="6">
        <v>126000</v>
      </c>
    </row>
    <row r="26" spans="1:9" ht="20.25" customHeight="1" x14ac:dyDescent="0.15">
      <c r="A26" s="22" t="s">
        <v>48</v>
      </c>
      <c r="B26" s="23"/>
      <c r="C26" s="23"/>
      <c r="D26" s="24"/>
      <c r="E26" s="12"/>
      <c r="F26" s="2" t="s">
        <v>11</v>
      </c>
      <c r="G26" s="9">
        <f>C7</f>
        <v>400</v>
      </c>
    </row>
    <row r="27" spans="1:9" ht="20.25" customHeight="1" x14ac:dyDescent="0.15">
      <c r="A27" s="22" t="s">
        <v>13</v>
      </c>
      <c r="B27" s="23"/>
      <c r="C27" s="23"/>
      <c r="D27" s="24"/>
      <c r="E27" s="12"/>
      <c r="F27" s="2" t="s">
        <v>12</v>
      </c>
      <c r="G27" s="13">
        <v>1</v>
      </c>
    </row>
    <row r="28" spans="1:9" ht="20.25" customHeight="1" x14ac:dyDescent="0.15">
      <c r="A28" s="22" t="s">
        <v>17</v>
      </c>
      <c r="B28" s="23"/>
      <c r="C28" s="23"/>
      <c r="D28" s="24"/>
      <c r="E28" s="12" t="s">
        <v>18</v>
      </c>
      <c r="F28" s="2" t="s">
        <v>14</v>
      </c>
      <c r="G28" s="6">
        <f>ROUNDDOWN(G25*G26,0)</f>
        <v>50400000</v>
      </c>
    </row>
    <row r="29" spans="1:9" ht="20.25" customHeight="1" x14ac:dyDescent="0.15">
      <c r="A29" s="47" t="s">
        <v>27</v>
      </c>
      <c r="B29" s="22" t="s">
        <v>19</v>
      </c>
      <c r="C29" s="23"/>
      <c r="D29" s="24"/>
      <c r="E29" s="12" t="s">
        <v>16</v>
      </c>
      <c r="F29" s="2" t="s">
        <v>15</v>
      </c>
      <c r="G29" s="6">
        <f>G28-ROUNDDOWN(G28*0.1,0)</f>
        <v>45360000</v>
      </c>
    </row>
    <row r="30" spans="1:9" ht="20.25" customHeight="1" x14ac:dyDescent="0.15">
      <c r="A30" s="47"/>
      <c r="B30" s="22" t="s">
        <v>21</v>
      </c>
      <c r="C30" s="23"/>
      <c r="D30" s="24"/>
      <c r="E30" s="12"/>
      <c r="F30" s="2" t="s">
        <v>20</v>
      </c>
      <c r="G30" s="15">
        <v>1.4999999999999999E-2</v>
      </c>
    </row>
    <row r="31" spans="1:9" ht="20.25" customHeight="1" x14ac:dyDescent="0.15">
      <c r="A31" s="47"/>
      <c r="B31" s="22" t="s">
        <v>22</v>
      </c>
      <c r="C31" s="23"/>
      <c r="D31" s="24"/>
      <c r="E31" s="12"/>
      <c r="F31" s="2" t="s">
        <v>23</v>
      </c>
      <c r="G31" s="11">
        <f>H7</f>
        <v>38</v>
      </c>
    </row>
    <row r="32" spans="1:9" ht="20.25" customHeight="1" x14ac:dyDescent="0.15">
      <c r="A32" s="47"/>
      <c r="B32" s="22" t="s">
        <v>25</v>
      </c>
      <c r="C32" s="23"/>
      <c r="D32" s="24"/>
      <c r="E32" s="12" t="s">
        <v>24</v>
      </c>
      <c r="F32" s="2" t="s">
        <v>26</v>
      </c>
      <c r="G32" s="6">
        <f>IF(ROUNDDOWN(G29*G30,0)*G31&gt;ROUNDDOWN(G28*0.95,0),ROUNDDOWN(G28*0.95,0),ROUNDDOWN(G29*G30,0)*G31)</f>
        <v>25855200</v>
      </c>
    </row>
    <row r="33" spans="1:7" ht="20.25" customHeight="1" x14ac:dyDescent="0.15">
      <c r="A33" s="38" t="s">
        <v>30</v>
      </c>
      <c r="B33" s="39"/>
      <c r="C33" s="39"/>
      <c r="D33" s="40"/>
      <c r="E33" s="12" t="s">
        <v>29</v>
      </c>
      <c r="F33" s="2" t="s">
        <v>28</v>
      </c>
      <c r="G33" s="6">
        <f>IF(G28-G32&lt;0,0,G28-G32)</f>
        <v>24544800</v>
      </c>
    </row>
    <row r="34" spans="1:7" x14ac:dyDescent="0.15">
      <c r="A34" s="8" t="s">
        <v>51</v>
      </c>
      <c r="B34" s="7" t="s">
        <v>53</v>
      </c>
      <c r="C34" s="8"/>
    </row>
    <row r="35" spans="1:7" x14ac:dyDescent="0.15">
      <c r="B35" s="7" t="s">
        <v>54</v>
      </c>
    </row>
    <row r="37" spans="1:7" x14ac:dyDescent="0.15">
      <c r="A37" s="5" t="s">
        <v>57</v>
      </c>
      <c r="B37" s="5"/>
      <c r="C37" s="5"/>
    </row>
    <row r="38" spans="1:7" ht="20.25" customHeight="1" x14ac:dyDescent="0.15">
      <c r="A38" s="43" t="s">
        <v>31</v>
      </c>
      <c r="B38" s="43"/>
      <c r="C38" s="43"/>
      <c r="D38" s="43"/>
      <c r="E38" s="3"/>
      <c r="F38" s="3"/>
      <c r="G38" s="4"/>
    </row>
    <row r="39" spans="1:7" ht="20.25" customHeight="1" x14ac:dyDescent="0.15">
      <c r="A39" s="28" t="s">
        <v>33</v>
      </c>
      <c r="B39" s="28"/>
      <c r="C39" s="28"/>
      <c r="D39" s="28"/>
      <c r="E39" s="2"/>
      <c r="F39" s="2" t="s">
        <v>32</v>
      </c>
      <c r="G39" s="6">
        <f>G13</f>
        <v>65000000</v>
      </c>
    </row>
    <row r="40" spans="1:7" ht="20.25" customHeight="1" x14ac:dyDescent="0.15">
      <c r="A40" s="28" t="s">
        <v>34</v>
      </c>
      <c r="B40" s="28"/>
      <c r="C40" s="28"/>
      <c r="D40" s="28"/>
      <c r="E40" s="2"/>
      <c r="F40" s="2" t="s">
        <v>35</v>
      </c>
      <c r="G40" s="6">
        <f>G33</f>
        <v>24544800</v>
      </c>
    </row>
    <row r="41" spans="1:7" ht="20.25" customHeight="1" x14ac:dyDescent="0.15">
      <c r="A41" s="28" t="s">
        <v>38</v>
      </c>
      <c r="B41" s="28"/>
      <c r="C41" s="28"/>
      <c r="D41" s="28"/>
      <c r="E41" s="2" t="s">
        <v>37</v>
      </c>
      <c r="F41" s="2" t="s">
        <v>36</v>
      </c>
      <c r="G41" s="6">
        <f>G39-G40</f>
        <v>40455200</v>
      </c>
    </row>
    <row r="42" spans="1:7" ht="20.25" customHeight="1" x14ac:dyDescent="0.15">
      <c r="A42" s="28" t="str">
        <f>YEAR(E6)&amp;"年"&amp;MONTH(E6)&amp;"月（譲渡時）の市街地価格指数"</f>
        <v>2013年10月（譲渡時）の市街地価格指数</v>
      </c>
      <c r="B42" s="28"/>
      <c r="C42" s="28"/>
      <c r="D42" s="28"/>
      <c r="E42" s="2" t="s">
        <v>40</v>
      </c>
      <c r="F42" s="2" t="s">
        <v>39</v>
      </c>
      <c r="G42" s="14">
        <v>62.2</v>
      </c>
    </row>
    <row r="43" spans="1:7" ht="20.25" customHeight="1" x14ac:dyDescent="0.15">
      <c r="A43" s="28" t="str">
        <f>YEAR(D6)&amp;"年"&amp;MONTH(D6)&amp;"月（取得時）の市街地価格指数"</f>
        <v>1975年6月（取得時）の市街地価格指数</v>
      </c>
      <c r="B43" s="28"/>
      <c r="C43" s="28"/>
      <c r="D43" s="28"/>
      <c r="E43" s="2" t="s">
        <v>40</v>
      </c>
      <c r="F43" s="2" t="s">
        <v>41</v>
      </c>
      <c r="G43" s="14">
        <v>7.28</v>
      </c>
    </row>
    <row r="44" spans="1:7" ht="20.25" customHeight="1" x14ac:dyDescent="0.15">
      <c r="A44" s="28" t="s">
        <v>77</v>
      </c>
      <c r="B44" s="28"/>
      <c r="C44" s="28"/>
      <c r="D44" s="28"/>
      <c r="E44" s="2" t="s">
        <v>43</v>
      </c>
      <c r="F44" s="2" t="s">
        <v>42</v>
      </c>
      <c r="G44" s="6">
        <f>ROUNDDOWN(G41*G43/G42,0)</f>
        <v>4734949</v>
      </c>
    </row>
  </sheetData>
  <mergeCells count="40">
    <mergeCell ref="A43:D43"/>
    <mergeCell ref="A44:D44"/>
    <mergeCell ref="A33:D33"/>
    <mergeCell ref="A24:D24"/>
    <mergeCell ref="A12:D12"/>
    <mergeCell ref="A13:D13"/>
    <mergeCell ref="A14:D14"/>
    <mergeCell ref="A38:D38"/>
    <mergeCell ref="B15:D15"/>
    <mergeCell ref="B16:D16"/>
    <mergeCell ref="B17:D17"/>
    <mergeCell ref="A18:D18"/>
    <mergeCell ref="A15:A17"/>
    <mergeCell ref="A29:A32"/>
    <mergeCell ref="A25:D25"/>
    <mergeCell ref="A26:D26"/>
    <mergeCell ref="A41:D41"/>
    <mergeCell ref="A42:D42"/>
    <mergeCell ref="A27:D27"/>
    <mergeCell ref="A28:D28"/>
    <mergeCell ref="B29:D29"/>
    <mergeCell ref="B30:D30"/>
    <mergeCell ref="B31:D31"/>
    <mergeCell ref="B32:D32"/>
    <mergeCell ref="B4:H4"/>
    <mergeCell ref="H12:I12"/>
    <mergeCell ref="H13:I13"/>
    <mergeCell ref="A39:D39"/>
    <mergeCell ref="A40:D40"/>
    <mergeCell ref="H14:I14"/>
    <mergeCell ref="H17:I17"/>
    <mergeCell ref="H18:I18"/>
    <mergeCell ref="A19:D19"/>
    <mergeCell ref="H19:I19"/>
    <mergeCell ref="H15:I16"/>
    <mergeCell ref="A20:D20"/>
    <mergeCell ref="H20:I20"/>
    <mergeCell ref="F5:G5"/>
    <mergeCell ref="F7:G7"/>
    <mergeCell ref="F6:G6"/>
  </mergeCells>
  <phoneticPr fontId="18"/>
  <pageMargins left="0.31496062992125984" right="0.11811023622047245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譲渡取得費計算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こばやしたかゆき</dc:creator>
  <cp:lastModifiedBy>TakayukiKobayashi</cp:lastModifiedBy>
  <cp:lastPrinted>2013-07-08T01:41:40Z</cp:lastPrinted>
  <dcterms:created xsi:type="dcterms:W3CDTF">2013-07-08T01:33:36Z</dcterms:created>
  <dcterms:modified xsi:type="dcterms:W3CDTF">2014-02-01T13:16:07Z</dcterms:modified>
</cp:coreProperties>
</file>